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90" windowWidth="7740" windowHeight="4230" activeTab="0"/>
  </bookViews>
  <sheets>
    <sheet name="納税カレンダー" sheetId="1" r:id="rId1"/>
    <sheet name="データ" sheetId="2" r:id="rId2"/>
  </sheets>
  <definedNames/>
  <calcPr fullCalcOnLoad="1"/>
</workbook>
</file>

<file path=xl/comments1.xml><?xml version="1.0" encoding="utf-8"?>
<comments xmlns="http://schemas.openxmlformats.org/spreadsheetml/2006/main">
  <authors>
    <author> </author>
  </authors>
  <commentList>
    <comment ref="A6" authorId="0">
      <text>
        <r>
          <rPr>
            <sz val="9"/>
            <rFont val="ＭＳ Ｐゴシック"/>
            <family val="3"/>
          </rPr>
          <t xml:space="preserve">決算の月と日を入力してください。（右端の▼ボタンをクリックし、該当数字を再びクリックしてください）
</t>
        </r>
      </text>
    </comment>
    <comment ref="F5" authorId="0">
      <text>
        <r>
          <rPr>
            <sz val="9"/>
            <rFont val="ＭＳ Ｐゴシック"/>
            <family val="3"/>
          </rPr>
          <t>このように説明文が表示されます。</t>
        </r>
      </text>
    </comment>
    <comment ref="A9" authorId="0">
      <text>
        <r>
          <rPr>
            <sz val="9"/>
            <rFont val="ＭＳ Ｐゴシック"/>
            <family val="3"/>
          </rPr>
          <t>前課税期間の確定消費税額等を入力してください。（中間分及び地方消費税分も含めてください）</t>
        </r>
      </text>
    </comment>
    <comment ref="A13" authorId="0">
      <text>
        <r>
          <rPr>
            <sz val="9"/>
            <rFont val="ＭＳ Ｐゴシック"/>
            <family val="3"/>
          </rPr>
          <t>控除仕入税額の計算方法を選択してください。（右端の▼ボタンをクリックし、該当項目を再びクリック）</t>
        </r>
      </text>
    </comment>
    <comment ref="A16" authorId="0">
      <text>
        <r>
          <rPr>
            <sz val="9"/>
            <rFont val="ＭＳ Ｐゴシック"/>
            <family val="3"/>
          </rPr>
          <t>前期の課税売上高を入力してください。</t>
        </r>
      </text>
    </comment>
    <comment ref="G8" authorId="0">
      <text>
        <r>
          <rPr>
            <sz val="9"/>
            <rFont val="ＭＳ Ｐゴシック"/>
            <family val="3"/>
          </rPr>
          <t>前課税期間の確定消費税額等より、中間申告及び中間納税義務の有無を表示します。</t>
        </r>
      </text>
    </comment>
    <comment ref="H8" authorId="0">
      <text>
        <r>
          <rPr>
            <sz val="9"/>
            <rFont val="ＭＳ Ｐゴシック"/>
            <family val="3"/>
          </rPr>
          <t>前課税期間の確定消費税額等より、各中間申告期の「みなし中間税額」を算出します。</t>
        </r>
      </text>
    </comment>
    <comment ref="I8" authorId="0">
      <text>
        <r>
          <rPr>
            <sz val="9"/>
            <rFont val="ＭＳ Ｐゴシック"/>
            <family val="3"/>
          </rPr>
          <t>各中間申告税額の納付期限を表示します。</t>
        </r>
      </text>
    </comment>
    <comment ref="K8" authorId="0">
      <text>
        <r>
          <rPr>
            <sz val="9"/>
            <rFont val="ＭＳ Ｐゴシック"/>
            <family val="3"/>
          </rPr>
          <t>中間申告義務が発生した場合、その申告方法を選択してください。選択によりＥ表の「（予想）中間税額」欄が変動します。（右端の▼ボタンをクリックし、該当項目を再びクリック）</t>
        </r>
      </text>
    </comment>
    <comment ref="F13" authorId="0">
      <text>
        <r>
          <rPr>
            <sz val="9"/>
            <rFont val="ＭＳ Ｐゴシック"/>
            <family val="3"/>
          </rPr>
          <t>基準期間（２事業年度前）の課税売上高を入力してください。</t>
        </r>
      </text>
    </comment>
    <comment ref="H13" authorId="0">
      <text>
        <r>
          <rPr>
            <sz val="9"/>
            <rFont val="ＭＳ Ｐゴシック"/>
            <family val="3"/>
          </rPr>
          <t>基準期間の課税売上高が３０００万円以下の場合は、「免税事業者」となります。</t>
        </r>
      </text>
    </comment>
    <comment ref="H14" authorId="0">
      <text>
        <r>
          <rPr>
            <sz val="9"/>
            <rFont val="ＭＳ Ｐゴシック"/>
            <family val="3"/>
          </rPr>
          <t>基準期間の課税売上高が２億円超の場合は、「簡易課税」は適用できません。</t>
        </r>
      </text>
    </comment>
    <comment ref="F16" authorId="0">
      <text>
        <r>
          <rPr>
            <sz val="9"/>
            <rFont val="ＭＳ Ｐゴシック"/>
            <family val="3"/>
          </rPr>
          <t>選択した控除仕入税額計算の方法により、課税売上高に対する納税割合を算出します。</t>
        </r>
      </text>
    </comment>
    <comment ref="C18" authorId="0">
      <text>
        <r>
          <rPr>
            <sz val="9"/>
            <rFont val="ＭＳ Ｐゴシック"/>
            <family val="3"/>
          </rPr>
          <t>各月の課税売上高を入力してください。</t>
        </r>
      </text>
    </comment>
    <comment ref="F18" authorId="0">
      <text>
        <r>
          <rPr>
            <sz val="9"/>
            <rFont val="ＭＳ Ｐゴシック"/>
            <family val="3"/>
          </rPr>
          <t>月別課税売上高に納税割合を乗じた予想税額を算出します。</t>
        </r>
      </text>
    </comment>
    <comment ref="G18" authorId="0">
      <text>
        <r>
          <rPr>
            <sz val="9"/>
            <rFont val="ＭＳ Ｐゴシック"/>
            <family val="3"/>
          </rPr>
          <t>各月の予想税額の累計を計算します。</t>
        </r>
      </text>
    </comment>
    <comment ref="G30" authorId="0">
      <text>
        <r>
          <rPr>
            <sz val="9"/>
            <rFont val="ＭＳ Ｐゴシック"/>
            <family val="3"/>
          </rPr>
          <t>年間の課税売上高に対する納税予想額です。</t>
        </r>
      </text>
    </comment>
    <comment ref="B32" authorId="0">
      <text>
        <r>
          <rPr>
            <sz val="9"/>
            <rFont val="ＭＳ Ｐゴシック"/>
            <family val="3"/>
          </rPr>
          <t>積立が必要な月</t>
        </r>
      </text>
    </comment>
    <comment ref="C32" authorId="0">
      <text>
        <r>
          <rPr>
            <sz val="9"/>
            <rFont val="ＭＳ Ｐゴシック"/>
            <family val="3"/>
          </rPr>
          <t>予想納税額を基に各月に必要な積立額を算出しています。
なお、マイナス表示は、既に納付した中間納付税額が予想納税額を上回っていることを示しています。つまり、還付が予想されます。</t>
        </r>
      </text>
    </comment>
    <comment ref="F32" authorId="0">
      <text>
        <r>
          <rPr>
            <sz val="9"/>
            <rFont val="ＭＳ Ｐゴシック"/>
            <family val="3"/>
          </rPr>
          <t>Ａ表の「中間申告方法」欄の選択により、みなし中間税額又は仮決算による予想中間税額を表示します。</t>
        </r>
      </text>
    </comment>
    <comment ref="G32" authorId="0">
      <text>
        <r>
          <rPr>
            <sz val="9"/>
            <rFont val="ＭＳ Ｐゴシック"/>
            <family val="3"/>
          </rPr>
          <t xml:space="preserve">各月の消費税の納税用の積立残高を入力してください。
</t>
        </r>
      </text>
    </comment>
    <comment ref="H32" authorId="0">
      <text>
        <r>
          <rPr>
            <sz val="9"/>
            <rFont val="ＭＳ Ｐゴシック"/>
            <family val="3"/>
          </rPr>
          <t>要積立額から積立額を差し引いた額。マイナスの場合は、積立が不足していることを意味します。</t>
        </r>
      </text>
    </comment>
    <comment ref="K32" authorId="0">
      <text>
        <r>
          <rPr>
            <sz val="9"/>
            <rFont val="ＭＳ Ｐゴシック"/>
            <family val="3"/>
          </rPr>
          <t>実際に納税した額を</t>
        </r>
        <r>
          <rPr>
            <u val="single"/>
            <sz val="9"/>
            <rFont val="ＭＳ Ｐゴシック"/>
            <family val="3"/>
          </rPr>
          <t>忘れずに</t>
        </r>
        <r>
          <rPr>
            <sz val="9"/>
            <rFont val="ＭＳ Ｐゴシック"/>
            <family val="3"/>
          </rPr>
          <t>入力してください。</t>
        </r>
      </text>
    </comment>
    <comment ref="H20" authorId="0">
      <text>
        <r>
          <rPr>
            <sz val="9"/>
            <rFont val="ＭＳ Ｐゴシック"/>
            <family val="3"/>
          </rPr>
          <t>納税額の負担の少ない中間申告方法を表示します。</t>
        </r>
      </text>
    </comment>
    <comment ref="H23" authorId="0">
      <text>
        <r>
          <rPr>
            <sz val="9"/>
            <rFont val="ＭＳ Ｐゴシック"/>
            <family val="3"/>
          </rPr>
          <t>納税額の負担の少ない中間申告方法を表示します。</t>
        </r>
      </text>
    </comment>
    <comment ref="H26" authorId="0">
      <text>
        <r>
          <rPr>
            <sz val="9"/>
            <rFont val="ＭＳ Ｐゴシック"/>
            <family val="3"/>
          </rPr>
          <t>納税額の負担の少ない中間申告方法を表示します。</t>
        </r>
      </text>
    </comment>
    <comment ref="E8" authorId="0">
      <text>
        <r>
          <rPr>
            <sz val="9"/>
            <rFont val="ＭＳ Ｐゴシック"/>
            <family val="3"/>
          </rPr>
          <t>中間申告について、表示します。</t>
        </r>
      </text>
    </comment>
    <comment ref="E13" authorId="0">
      <text>
        <r>
          <rPr>
            <sz val="9"/>
            <rFont val="ＭＳ Ｐゴシック"/>
            <family val="3"/>
          </rPr>
          <t>基準期間の課税売上高より、申告義務の有無及び簡易課税の適用の可否を表示します。</t>
        </r>
      </text>
    </comment>
    <comment ref="E16" authorId="0">
      <text>
        <r>
          <rPr>
            <sz val="9"/>
            <rFont val="ＭＳ Ｐゴシック"/>
            <family val="3"/>
          </rPr>
          <t>前期確定消費税額等及び業種区分により、納税割合を表示します。</t>
        </r>
      </text>
    </comment>
    <comment ref="A18" authorId="0">
      <text>
        <r>
          <rPr>
            <sz val="9"/>
            <rFont val="ＭＳ Ｐゴシック"/>
            <family val="3"/>
          </rPr>
          <t>月毎の課税売上高より予想納税額を算出します。</t>
        </r>
      </text>
    </comment>
    <comment ref="A32" authorId="0">
      <text>
        <r>
          <rPr>
            <sz val="9"/>
            <rFont val="ＭＳ Ｐゴシック"/>
            <family val="3"/>
          </rPr>
          <t>納付に向けての積立額と要積立額を比較し、積立の状況を表示します。</t>
        </r>
      </text>
    </comment>
    <comment ref="A47" authorId="0">
      <text>
        <r>
          <rPr>
            <sz val="9"/>
            <rFont val="ＭＳ Ｐゴシック"/>
            <family val="3"/>
          </rPr>
          <t>要積立額と、実際の積立額を比較したグラフ。</t>
        </r>
      </text>
    </comment>
  </commentList>
</comments>
</file>

<file path=xl/sharedStrings.xml><?xml version="1.0" encoding="utf-8"?>
<sst xmlns="http://schemas.openxmlformats.org/spreadsheetml/2006/main" count="83" uniqueCount="58">
  <si>
    <t>月</t>
  </si>
  <si>
    <t>決算日</t>
  </si>
  <si>
    <t>　</t>
  </si>
  <si>
    <t>　</t>
  </si>
  <si>
    <t>納税割合</t>
  </si>
  <si>
    <t>原則</t>
  </si>
  <si>
    <t>簡易第一種</t>
  </si>
  <si>
    <t>簡易第二種</t>
  </si>
  <si>
    <t>簡易第三種</t>
  </si>
  <si>
    <t>簡易第四種</t>
  </si>
  <si>
    <t>簡易第五種</t>
  </si>
  <si>
    <t>　</t>
  </si>
  <si>
    <t>（円）</t>
  </si>
  <si>
    <t>納期限月日</t>
  </si>
  <si>
    <t>積立必要月</t>
  </si>
  <si>
    <t xml:space="preserve"> 日</t>
  </si>
  <si>
    <t>末</t>
  </si>
  <si>
    <t>第１四半期</t>
  </si>
  <si>
    <t>第３四半期</t>
  </si>
  <si>
    <t>第２四半期（上期）</t>
  </si>
  <si>
    <t>前年実績</t>
  </si>
  <si>
    <t>仮決算</t>
  </si>
  <si>
    <t>申告義務</t>
  </si>
  <si>
    <t>中間申告期</t>
  </si>
  <si>
    <t>みなし中間税額（円）</t>
  </si>
  <si>
    <t>積立過不足額（円）</t>
  </si>
  <si>
    <t>（地方消費税を含む）</t>
  </si>
  <si>
    <t>　</t>
  </si>
  <si>
    <t>みなし中間税額（円）</t>
  </si>
  <si>
    <t xml:space="preserve"> </t>
  </si>
  <si>
    <t xml:space="preserve">      月</t>
  </si>
  <si>
    <t>基準期間の
課税売上高</t>
  </si>
  <si>
    <t>A表</t>
  </si>
  <si>
    <t>Ｂ表</t>
  </si>
  <si>
    <t>Ｃ表</t>
  </si>
  <si>
    <t>Ｄ表</t>
  </si>
  <si>
    <t>Ｅ表</t>
  </si>
  <si>
    <t>黄色のセルに必要事項を入力してください。</t>
  </si>
  <si>
    <t>控除仕入税額計算方法</t>
  </si>
  <si>
    <t>月別課税売上高(円)</t>
  </si>
  <si>
    <t>Ｆ図</t>
  </si>
  <si>
    <t>中間申告方法</t>
  </si>
  <si>
    <t>仮決算</t>
  </si>
  <si>
    <t>水色のセルの位置にマウスを移動すると説明文が表示されます。</t>
  </si>
  <si>
    <t>末</t>
  </si>
  <si>
    <t>前年実績</t>
  </si>
  <si>
    <t>要積立額（円）</t>
  </si>
  <si>
    <t>積立額（円）</t>
  </si>
  <si>
    <t>前期確定消費税等額（円）</t>
  </si>
  <si>
    <t>前期課税売上高（円）</t>
  </si>
  <si>
    <t>中間納付額（円）</t>
  </si>
  <si>
    <t>月別予想税額（円）</t>
  </si>
  <si>
    <t>予想税額累計（円）</t>
  </si>
  <si>
    <t>（予想）中間税額（円）</t>
  </si>
  <si>
    <t>原則</t>
  </si>
  <si>
    <t>☆注意事項</t>
  </si>
  <si>
    <t>・仮決算による中間税額は、申告の際には正規の帳簿により算出し、申告納税する必要があります。</t>
  </si>
  <si>
    <t>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</si>
</sst>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9]000\-00;000\-0000"/>
  </numFmts>
  <fonts count="18">
    <font>
      <sz val="11"/>
      <name val="ＭＳ Ｐゴシック"/>
      <family val="3"/>
    </font>
    <font>
      <sz val="6"/>
      <name val="ＭＳ Ｐゴシック"/>
      <family val="3"/>
    </font>
    <font>
      <sz val="14"/>
      <name val="ＭＳ Ｐゴシック"/>
      <family val="3"/>
    </font>
    <font>
      <b/>
      <sz val="14"/>
      <name val="ＭＳ Ｐゴシック"/>
      <family val="3"/>
    </font>
    <font>
      <b/>
      <sz val="11"/>
      <color indexed="48"/>
      <name val="ＭＳ Ｐゴシック"/>
      <family val="3"/>
    </font>
    <font>
      <sz val="18.75"/>
      <name val="ＭＳ Ｐゴシック"/>
      <family val="3"/>
    </font>
    <font>
      <b/>
      <sz val="11"/>
      <name val="ＭＳ Ｐゴシック"/>
      <family val="3"/>
    </font>
    <font>
      <b/>
      <sz val="11"/>
      <color indexed="10"/>
      <name val="ＭＳ Ｐゴシック"/>
      <family val="3"/>
    </font>
    <font>
      <sz val="9"/>
      <name val="ＭＳ Ｐゴシック"/>
      <family val="3"/>
    </font>
    <font>
      <b/>
      <sz val="11"/>
      <color indexed="33"/>
      <name val="ＭＳ Ｐゴシック"/>
      <family val="3"/>
    </font>
    <font>
      <sz val="17.5"/>
      <name val="ＭＳ Ｐゴシック"/>
      <family val="3"/>
    </font>
    <font>
      <b/>
      <i/>
      <sz val="11"/>
      <name val="ＭＳ Ｐゴシック"/>
      <family val="3"/>
    </font>
    <font>
      <sz val="10"/>
      <color indexed="12"/>
      <name val="ＭＳ Ｐゴシック"/>
      <family val="3"/>
    </font>
    <font>
      <u val="single"/>
      <sz val="9"/>
      <name val="ＭＳ Ｐゴシック"/>
      <family val="3"/>
    </font>
    <font>
      <b/>
      <sz val="12"/>
      <color indexed="10"/>
      <name val="ＭＳ Ｐゴシック"/>
      <family val="3"/>
    </font>
    <font>
      <sz val="11"/>
      <color indexed="53"/>
      <name val="ＭＳ Ｐゴシック"/>
      <family val="3"/>
    </font>
    <font>
      <b/>
      <sz val="11"/>
      <color indexed="53"/>
      <name val="ＭＳ Ｐゴシック"/>
      <family val="3"/>
    </font>
    <font>
      <b/>
      <sz val="8"/>
      <name val="ＭＳ Ｐゴシック"/>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21">
    <border>
      <left/>
      <right/>
      <top/>
      <bottom/>
      <diagonal/>
    </border>
    <border>
      <left style="thin"/>
      <right style="thin"/>
      <top style="thin"/>
      <bottom style="thin"/>
    </border>
    <border>
      <left style="thin"/>
      <right style="hair"/>
      <top style="thin"/>
      <bottom style="thin"/>
    </border>
    <border>
      <left style="hair"/>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left style="medium"/>
      <right style="medium"/>
      <top style="medium"/>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hair"/>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176" fontId="0" fillId="0" borderId="0" xfId="0" applyNumberFormat="1" applyAlignment="1">
      <alignment/>
    </xf>
    <xf numFmtId="0" fontId="0" fillId="0" borderId="0" xfId="0" applyFill="1" applyAlignment="1">
      <alignment horizontal="center" vertical="center"/>
    </xf>
    <xf numFmtId="0" fontId="0" fillId="0" borderId="0" xfId="0"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1" xfId="0" applyNumberFormat="1" applyBorder="1" applyAlignment="1">
      <alignment horizontal="right" vertical="center"/>
    </xf>
    <xf numFmtId="0" fontId="0" fillId="0" borderId="1" xfId="0" applyBorder="1" applyAlignment="1">
      <alignment horizontal="right" vertical="center"/>
    </xf>
    <xf numFmtId="176" fontId="0" fillId="0" borderId="1" xfId="0" applyNumberFormat="1" applyFill="1" applyBorder="1" applyAlignment="1">
      <alignment horizontal="right" vertical="center"/>
    </xf>
    <xf numFmtId="0" fontId="2" fillId="0" borderId="1" xfId="0" applyFont="1" applyBorder="1" applyAlignment="1">
      <alignment horizontal="center" vertical="center"/>
    </xf>
    <xf numFmtId="0" fontId="0" fillId="0" borderId="5" xfId="0" applyNumberFormat="1" applyBorder="1" applyAlignment="1">
      <alignment horizontal="right" vertical="center" wrapText="1"/>
    </xf>
    <xf numFmtId="0" fontId="7" fillId="0" borderId="1" xfId="0"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Font="1" applyFill="1" applyAlignment="1">
      <alignment/>
    </xf>
    <xf numFmtId="0" fontId="0" fillId="0" borderId="6" xfId="0" applyBorder="1" applyAlignment="1">
      <alignment horizontal="center" vertical="center"/>
    </xf>
    <xf numFmtId="0" fontId="0" fillId="0" borderId="0" xfId="0" applyFill="1" applyAlignment="1" applyProtection="1">
      <alignment/>
      <protection/>
    </xf>
    <xf numFmtId="0" fontId="8" fillId="0" borderId="0" xfId="0" applyFont="1" applyAlignment="1">
      <alignment horizontal="right" vertical="top"/>
    </xf>
    <xf numFmtId="176" fontId="9" fillId="0" borderId="1" xfId="0" applyNumberFormat="1" applyFont="1" applyFill="1" applyBorder="1" applyAlignment="1">
      <alignment horizontal="right" vertical="center"/>
    </xf>
    <xf numFmtId="176" fontId="9" fillId="0" borderId="1" xfId="0" applyNumberFormat="1" applyFont="1" applyBorder="1" applyAlignment="1">
      <alignment horizontal="right" vertical="center"/>
    </xf>
    <xf numFmtId="176" fontId="0" fillId="0" borderId="0" xfId="0" applyNumberFormat="1" applyFill="1" applyAlignment="1" applyProtection="1">
      <alignment horizontal="center" vertical="center"/>
      <protection/>
    </xf>
    <xf numFmtId="0" fontId="0" fillId="0" borderId="0" xfId="0" applyAlignment="1">
      <alignment horizontal="left" vertical="center"/>
    </xf>
    <xf numFmtId="176" fontId="0" fillId="2" borderId="7" xfId="0" applyNumberFormat="1" applyFill="1" applyBorder="1" applyAlignment="1" applyProtection="1">
      <alignment horizontal="right" vertical="center"/>
      <protection locked="0"/>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176" fontId="0" fillId="2" borderId="10" xfId="0" applyNumberFormat="1" applyFill="1" applyBorder="1" applyAlignment="1" applyProtection="1">
      <alignment horizontal="right" vertical="center"/>
      <protection locked="0"/>
    </xf>
    <xf numFmtId="176" fontId="0" fillId="2" borderId="7" xfId="0" applyNumberFormat="1" applyFill="1" applyBorder="1" applyAlignment="1" applyProtection="1">
      <alignment horizontal="right" vertical="center" wrapText="1"/>
      <protection locked="0"/>
    </xf>
    <xf numFmtId="0" fontId="0" fillId="0" borderId="8" xfId="0" applyBorder="1" applyAlignment="1" applyProtection="1">
      <alignment horizontal="right" vertical="center"/>
      <protection/>
    </xf>
    <xf numFmtId="176" fontId="0" fillId="0" borderId="8" xfId="0" applyNumberFormat="1" applyBorder="1" applyAlignment="1" applyProtection="1">
      <alignment horizontal="right" vertical="center"/>
      <protection/>
    </xf>
    <xf numFmtId="176" fontId="11" fillId="0" borderId="11" xfId="0" applyNumberFormat="1" applyFont="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11" xfId="0" applyBorder="1" applyAlignment="1">
      <alignment horizontal="right" vertical="center"/>
    </xf>
    <xf numFmtId="176" fontId="0" fillId="0" borderId="5"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6" xfId="0" applyBorder="1" applyAlignment="1">
      <alignment horizontal="right" vertical="center"/>
    </xf>
    <xf numFmtId="0" fontId="0" fillId="0" borderId="15" xfId="0" applyBorder="1" applyAlignment="1">
      <alignment horizontal="right" vertical="center"/>
    </xf>
    <xf numFmtId="0" fontId="0" fillId="0" borderId="4" xfId="0" applyBorder="1" applyAlignment="1">
      <alignment horizontal="right" vertical="center"/>
    </xf>
    <xf numFmtId="0" fontId="0" fillId="3" borderId="0" xfId="0" applyFill="1" applyAlignment="1">
      <alignment horizontal="center" vertical="center"/>
    </xf>
    <xf numFmtId="0" fontId="0" fillId="3" borderId="0" xfId="0" applyFill="1" applyAlignment="1">
      <alignment horizontal="center" vertical="center" shrinkToFit="1"/>
    </xf>
    <xf numFmtId="0" fontId="0" fillId="3" borderId="1" xfId="0" applyFill="1" applyBorder="1" applyAlignment="1">
      <alignment horizontal="center" vertical="center" shrinkToFit="1"/>
    </xf>
    <xf numFmtId="0" fontId="6" fillId="3" borderId="0" xfId="0" applyFont="1" applyFill="1" applyAlignment="1">
      <alignment horizontal="right" vertical="center"/>
    </xf>
    <xf numFmtId="0" fontId="0" fillId="3" borderId="5" xfId="0" applyFill="1" applyBorder="1" applyAlignment="1">
      <alignment horizontal="center" vertical="center" shrinkToFit="1"/>
    </xf>
    <xf numFmtId="0" fontId="0" fillId="3" borderId="1" xfId="0" applyFill="1" applyBorder="1" applyAlignment="1">
      <alignment horizontal="center" vertical="center"/>
    </xf>
    <xf numFmtId="0" fontId="7" fillId="3" borderId="1" xfId="0" applyFont="1" applyFill="1" applyBorder="1" applyAlignment="1">
      <alignment horizontal="center" vertical="center"/>
    </xf>
    <xf numFmtId="176" fontId="6" fillId="3" borderId="7" xfId="0" applyNumberFormat="1" applyFont="1" applyFill="1" applyBorder="1" applyAlignment="1">
      <alignment horizontal="right" vertical="center"/>
    </xf>
    <xf numFmtId="0" fontId="0" fillId="3" borderId="1" xfId="0" applyFont="1" applyFill="1" applyBorder="1" applyAlignment="1">
      <alignment horizontal="center" vertical="center" shrinkToFit="1"/>
    </xf>
    <xf numFmtId="0" fontId="0" fillId="3" borderId="1" xfId="0" applyFill="1" applyBorder="1" applyAlignment="1" applyProtection="1">
      <alignment horizontal="center" vertical="center" shrinkToFit="1"/>
      <protection/>
    </xf>
    <xf numFmtId="0" fontId="6" fillId="3" borderId="0" xfId="0" applyFont="1" applyFill="1" applyAlignment="1">
      <alignment horizontal="center" vertical="center"/>
    </xf>
    <xf numFmtId="0" fontId="0" fillId="0" borderId="0" xfId="0" applyAlignment="1">
      <alignment horizontal="right"/>
    </xf>
    <xf numFmtId="0" fontId="12" fillId="0" borderId="16" xfId="0" applyFont="1" applyBorder="1" applyAlignment="1">
      <alignment horizontal="center" vertical="center"/>
    </xf>
    <xf numFmtId="0" fontId="14" fillId="0" borderId="2" xfId="0" applyFont="1" applyBorder="1" applyAlignment="1">
      <alignment horizontal="center" vertical="center"/>
    </xf>
    <xf numFmtId="0" fontId="16" fillId="0" borderId="0" xfId="0" applyFont="1" applyAlignment="1">
      <alignment horizontal="left" vertical="center"/>
    </xf>
    <xf numFmtId="10" fontId="3" fillId="0" borderId="1" xfId="0" applyNumberFormat="1" applyFont="1" applyBorder="1" applyAlignment="1">
      <alignment horizontal="center" vertical="center"/>
    </xf>
    <xf numFmtId="0" fontId="15" fillId="0" borderId="0" xfId="0" applyFont="1" applyFill="1" applyAlignment="1">
      <alignment horizontal="left" vertical="center"/>
    </xf>
    <xf numFmtId="176" fontId="0" fillId="2" borderId="17" xfId="0" applyNumberFormat="1" applyFont="1" applyFill="1" applyBorder="1" applyAlignment="1" applyProtection="1">
      <alignment horizontal="right" vertical="center"/>
      <protection locked="0"/>
    </xf>
    <xf numFmtId="176" fontId="0" fillId="2" borderId="18" xfId="0" applyNumberFormat="1" applyFont="1" applyFill="1" applyBorder="1" applyAlignment="1" applyProtection="1">
      <alignment horizontal="right" vertical="center"/>
      <protection locked="0"/>
    </xf>
    <xf numFmtId="0" fontId="0" fillId="3" borderId="8" xfId="0" applyFill="1" applyBorder="1" applyAlignment="1">
      <alignment horizontal="center" vertical="center" shrinkToFit="1"/>
    </xf>
    <xf numFmtId="0" fontId="0" fillId="3" borderId="11"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1" xfId="0" applyFill="1" applyBorder="1" applyAlignment="1">
      <alignment horizontal="center" vertical="center" shrinkToFit="1"/>
    </xf>
    <xf numFmtId="0" fontId="0" fillId="3" borderId="1" xfId="0" applyNumberFormat="1" applyFill="1" applyBorder="1" applyAlignment="1">
      <alignment horizontal="center" vertical="center" wrapText="1"/>
    </xf>
    <xf numFmtId="0" fontId="0" fillId="3" borderId="8" xfId="0" applyNumberFormat="1" applyFill="1" applyBorder="1" applyAlignment="1">
      <alignment horizontal="center" vertical="center" wrapText="1"/>
    </xf>
    <xf numFmtId="0" fontId="7" fillId="3" borderId="19"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10" fontId="0" fillId="0" borderId="20" xfId="0" applyNumberFormat="1" applyBorder="1" applyAlignment="1">
      <alignment horizontal="center" vertical="center"/>
    </xf>
    <xf numFmtId="10" fontId="0" fillId="0" borderId="13" xfId="0" applyNumberFormat="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0" fillId="3" borderId="1" xfId="0" applyFill="1" applyBorder="1" applyAlignment="1">
      <alignment horizontal="center" vertical="center" shrinkToFit="1"/>
    </xf>
    <xf numFmtId="0" fontId="6" fillId="2" borderId="0" xfId="0" applyFont="1" applyFill="1" applyAlignment="1">
      <alignment horizontal="center" vertical="center" shrinkToFit="1"/>
    </xf>
    <xf numFmtId="0" fontId="0" fillId="3" borderId="0" xfId="0" applyFill="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2975"/>
          <c:w val="0.773"/>
          <c:h val="0.9405"/>
        </c:manualLayout>
      </c:layout>
      <c:barChart>
        <c:barDir val="col"/>
        <c:grouping val="clustered"/>
        <c:varyColors val="0"/>
        <c:ser>
          <c:idx val="0"/>
          <c:order val="0"/>
          <c:tx>
            <c:strRef>
              <c:f>データ!$D$1</c:f>
              <c:strCache>
                <c:ptCount val="1"/>
                <c:pt idx="0">
                  <c:v>要積立額（円）</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データ!$C$2:$C$13</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データ!$D$2:$D$13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データ!$E$1</c:f>
              <c:strCache>
                <c:ptCount val="1"/>
                <c:pt idx="0">
                  <c:v>積立額（円）</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データ!$C$2:$C$13</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データ!$E$2:$E$13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930877"/>
        <c:axId val="63160166"/>
      </c:barChart>
      <c:catAx>
        <c:axId val="21930877"/>
        <c:scaling>
          <c:orientation val="minMax"/>
        </c:scaling>
        <c:axPos val="b"/>
        <c:delete val="0"/>
        <c:numFmt formatCode="General" sourceLinked="1"/>
        <c:majorTickMark val="in"/>
        <c:minorTickMark val="none"/>
        <c:tickLblPos val="nextTo"/>
        <c:crossAx val="63160166"/>
        <c:crosses val="autoZero"/>
        <c:auto val="1"/>
        <c:lblOffset val="100"/>
        <c:noMultiLvlLbl val="0"/>
      </c:catAx>
      <c:valAx>
        <c:axId val="63160166"/>
        <c:scaling>
          <c:orientation val="minMax"/>
        </c:scaling>
        <c:axPos val="l"/>
        <c:majorGridlines/>
        <c:delete val="0"/>
        <c:numFmt formatCode="General" sourceLinked="1"/>
        <c:majorTickMark val="in"/>
        <c:minorTickMark val="none"/>
        <c:tickLblPos val="nextTo"/>
        <c:crossAx val="21930877"/>
        <c:crossesAt val="1"/>
        <c:crossBetween val="between"/>
        <c:dispUnits/>
      </c:valAx>
      <c:spPr>
        <a:blipFill>
          <a:blip r:embed="rId1"/>
          <a:srcRect/>
          <a:tile sx="100000" sy="100000" flip="none" algn="tl"/>
        </a:blipFill>
        <a:ln w="12700">
          <a:solidFill>
            <a:srgbClr val="808080"/>
          </a:solidFill>
        </a:ln>
      </c:spPr>
    </c:plotArea>
    <c:legend>
      <c:legendPos val="r"/>
      <c:layout>
        <c:manualLayout>
          <c:xMode val="edge"/>
          <c:yMode val="edge"/>
          <c:x val="0.789"/>
          <c:y val="0.6775"/>
          <c:w val="0.20275"/>
          <c:h val="0.3225"/>
        </c:manualLayout>
      </c:layout>
      <c:overlay val="0"/>
      <c:txPr>
        <a:bodyPr vert="horz" rot="0"/>
        <a:lstStyle/>
        <a:p>
          <a:pPr>
            <a:defRPr lang="en-US" cap="none" sz="1750" b="0" i="0" u="none" baseline="0">
              <a:latin typeface="ＭＳ Ｐゴシック"/>
              <a:ea typeface="ＭＳ Ｐゴシック"/>
              <a:cs typeface="ＭＳ Ｐゴシック"/>
            </a:defRPr>
          </a:pPr>
        </a:p>
      </c:txPr>
    </c:legend>
    <c:plotVisOnly val="1"/>
    <c:dispBlanksAs val="gap"/>
    <c:showDLblsOverMax val="0"/>
  </c:chart>
  <c:spPr>
    <a:solidFill>
      <a:srgbClr val="FFFFFF"/>
    </a:solidFill>
  </c:spPr>
  <c:txPr>
    <a:bodyPr vert="horz" rot="0"/>
    <a:lstStyle/>
    <a:p>
      <a:pPr>
        <a:defRPr lang="en-US" cap="none" sz="18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chart" Target="/xl/charts/chart1.xml" /><Relationship Id="rId8"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1419225</xdr:colOff>
      <xdr:row>4</xdr:row>
      <xdr:rowOff>161925</xdr:rowOff>
    </xdr:from>
    <xdr:to>
      <xdr:col>2</xdr:col>
      <xdr:colOff>228600</xdr:colOff>
      <xdr:row>6</xdr:row>
      <xdr:rowOff>57150</xdr:rowOff>
    </xdr:to>
    <xdr:pic>
      <xdr:nvPicPr>
        <xdr:cNvPr id="1" name="ComboBox1"/>
        <xdr:cNvPicPr preferRelativeResize="1">
          <a:picLocks noChangeAspect="1"/>
        </xdr:cNvPicPr>
      </xdr:nvPicPr>
      <xdr:blipFill>
        <a:blip r:embed="rId1"/>
        <a:stretch>
          <a:fillRect/>
        </a:stretch>
      </xdr:blipFill>
      <xdr:spPr>
        <a:xfrm>
          <a:off x="1419225" y="847725"/>
          <a:ext cx="695325" cy="238125"/>
        </a:xfrm>
        <a:prstGeom prst="rect">
          <a:avLst/>
        </a:prstGeom>
        <a:noFill/>
        <a:ln w="9525" cmpd="sng">
          <a:noFill/>
        </a:ln>
      </xdr:spPr>
    </xdr:pic>
    <xdr:clientData/>
  </xdr:twoCellAnchor>
  <xdr:twoCellAnchor editAs="oneCell">
    <xdr:from>
      <xdr:col>2</xdr:col>
      <xdr:colOff>695325</xdr:colOff>
      <xdr:row>4</xdr:row>
      <xdr:rowOff>161925</xdr:rowOff>
    </xdr:from>
    <xdr:to>
      <xdr:col>4</xdr:col>
      <xdr:colOff>9525</xdr:colOff>
      <xdr:row>6</xdr:row>
      <xdr:rowOff>57150</xdr:rowOff>
    </xdr:to>
    <xdr:pic>
      <xdr:nvPicPr>
        <xdr:cNvPr id="2" name="ComboBox2"/>
        <xdr:cNvPicPr preferRelativeResize="1">
          <a:picLocks noChangeAspect="1"/>
        </xdr:cNvPicPr>
      </xdr:nvPicPr>
      <xdr:blipFill>
        <a:blip r:embed="rId2"/>
        <a:stretch>
          <a:fillRect/>
        </a:stretch>
      </xdr:blipFill>
      <xdr:spPr>
        <a:xfrm>
          <a:off x="2581275" y="847725"/>
          <a:ext cx="704850" cy="238125"/>
        </a:xfrm>
        <a:prstGeom prst="rect">
          <a:avLst/>
        </a:prstGeom>
        <a:noFill/>
        <a:ln w="9525" cmpd="sng">
          <a:noFill/>
        </a:ln>
      </xdr:spPr>
    </xdr:pic>
    <xdr:clientData/>
  </xdr:twoCellAnchor>
  <xdr:twoCellAnchor>
    <xdr:from>
      <xdr:col>2</xdr:col>
      <xdr:colOff>752475</xdr:colOff>
      <xdr:row>0</xdr:row>
      <xdr:rowOff>28575</xdr:rowOff>
    </xdr:from>
    <xdr:to>
      <xdr:col>7</xdr:col>
      <xdr:colOff>476250</xdr:colOff>
      <xdr:row>2</xdr:row>
      <xdr:rowOff>0</xdr:rowOff>
    </xdr:to>
    <xdr:sp>
      <xdr:nvSpPr>
        <xdr:cNvPr id="3" name="AutoShape 7"/>
        <xdr:cNvSpPr>
          <a:spLocks/>
        </xdr:cNvSpPr>
      </xdr:nvSpPr>
      <xdr:spPr>
        <a:xfrm>
          <a:off x="2638425" y="28575"/>
          <a:ext cx="4038600" cy="314325"/>
        </a:xfrm>
        <a:prstGeom prst="rect"/>
        <a:noFill/>
      </xdr:spPr>
      <xdr:txBody>
        <a:bodyPr fromWordArt="1" wrap="none">
          <a:prstTxWarp prst="textPlain"/>
        </a:bodyPr>
        <a:p>
          <a:pPr algn="ctr"/>
          <a:r>
            <a:rPr sz="24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消費税ニコニコ納税カレンダー</a:t>
          </a:r>
        </a:p>
      </xdr:txBody>
    </xdr:sp>
    <xdr:clientData/>
  </xdr:twoCellAnchor>
  <xdr:twoCellAnchor editAs="oneCell">
    <xdr:from>
      <xdr:col>1</xdr:col>
      <xdr:colOff>19050</xdr:colOff>
      <xdr:row>11</xdr:row>
      <xdr:rowOff>161925</xdr:rowOff>
    </xdr:from>
    <xdr:to>
      <xdr:col>2</xdr:col>
      <xdr:colOff>800100</xdr:colOff>
      <xdr:row>13</xdr:row>
      <xdr:rowOff>19050</xdr:rowOff>
    </xdr:to>
    <xdr:pic>
      <xdr:nvPicPr>
        <xdr:cNvPr id="4" name="ComboBox3"/>
        <xdr:cNvPicPr preferRelativeResize="1">
          <a:picLocks noChangeAspect="1"/>
        </xdr:cNvPicPr>
      </xdr:nvPicPr>
      <xdr:blipFill>
        <a:blip r:embed="rId3"/>
        <a:stretch>
          <a:fillRect/>
        </a:stretch>
      </xdr:blipFill>
      <xdr:spPr>
        <a:xfrm>
          <a:off x="1485900" y="2286000"/>
          <a:ext cx="1200150" cy="209550"/>
        </a:xfrm>
        <a:prstGeom prst="rect">
          <a:avLst/>
        </a:prstGeom>
        <a:noFill/>
        <a:ln w="9525" cmpd="sng">
          <a:noFill/>
        </a:ln>
      </xdr:spPr>
    </xdr:pic>
    <xdr:clientData/>
  </xdr:twoCellAnchor>
  <xdr:twoCellAnchor editAs="oneCell">
    <xdr:from>
      <xdr:col>10</xdr:col>
      <xdr:colOff>9525</xdr:colOff>
      <xdr:row>8</xdr:row>
      <xdr:rowOff>19050</xdr:rowOff>
    </xdr:from>
    <xdr:to>
      <xdr:col>12</xdr:col>
      <xdr:colOff>133350</xdr:colOff>
      <xdr:row>8</xdr:row>
      <xdr:rowOff>247650</xdr:rowOff>
    </xdr:to>
    <xdr:pic>
      <xdr:nvPicPr>
        <xdr:cNvPr id="5" name="ComboBox4"/>
        <xdr:cNvPicPr preferRelativeResize="1">
          <a:picLocks noChangeAspect="1"/>
        </xdr:cNvPicPr>
      </xdr:nvPicPr>
      <xdr:blipFill>
        <a:blip r:embed="rId4"/>
        <a:stretch>
          <a:fillRect/>
        </a:stretch>
      </xdr:blipFill>
      <xdr:spPr>
        <a:xfrm>
          <a:off x="8039100" y="1400175"/>
          <a:ext cx="914400" cy="228600"/>
        </a:xfrm>
        <a:prstGeom prst="rect">
          <a:avLst/>
        </a:prstGeom>
        <a:noFill/>
        <a:ln w="9525" cmpd="sng">
          <a:noFill/>
        </a:ln>
      </xdr:spPr>
    </xdr:pic>
    <xdr:clientData/>
  </xdr:twoCellAnchor>
  <xdr:twoCellAnchor editAs="oneCell">
    <xdr:from>
      <xdr:col>10</xdr:col>
      <xdr:colOff>9525</xdr:colOff>
      <xdr:row>9</xdr:row>
      <xdr:rowOff>19050</xdr:rowOff>
    </xdr:from>
    <xdr:to>
      <xdr:col>12</xdr:col>
      <xdr:colOff>133350</xdr:colOff>
      <xdr:row>9</xdr:row>
      <xdr:rowOff>247650</xdr:rowOff>
    </xdr:to>
    <xdr:pic>
      <xdr:nvPicPr>
        <xdr:cNvPr id="6" name="ComboBox5"/>
        <xdr:cNvPicPr preferRelativeResize="1">
          <a:picLocks noChangeAspect="1"/>
        </xdr:cNvPicPr>
      </xdr:nvPicPr>
      <xdr:blipFill>
        <a:blip r:embed="rId5"/>
        <a:stretch>
          <a:fillRect/>
        </a:stretch>
      </xdr:blipFill>
      <xdr:spPr>
        <a:xfrm>
          <a:off x="8039100" y="1647825"/>
          <a:ext cx="914400" cy="228600"/>
        </a:xfrm>
        <a:prstGeom prst="rect">
          <a:avLst/>
        </a:prstGeom>
        <a:noFill/>
        <a:ln w="9525" cmpd="sng">
          <a:noFill/>
        </a:ln>
      </xdr:spPr>
    </xdr:pic>
    <xdr:clientData/>
  </xdr:twoCellAnchor>
  <xdr:twoCellAnchor editAs="oneCell">
    <xdr:from>
      <xdr:col>10</xdr:col>
      <xdr:colOff>9525</xdr:colOff>
      <xdr:row>10</xdr:row>
      <xdr:rowOff>0</xdr:rowOff>
    </xdr:from>
    <xdr:to>
      <xdr:col>12</xdr:col>
      <xdr:colOff>133350</xdr:colOff>
      <xdr:row>10</xdr:row>
      <xdr:rowOff>228600</xdr:rowOff>
    </xdr:to>
    <xdr:pic>
      <xdr:nvPicPr>
        <xdr:cNvPr id="7" name="ComboBox6"/>
        <xdr:cNvPicPr preferRelativeResize="1">
          <a:picLocks noChangeAspect="1"/>
        </xdr:cNvPicPr>
      </xdr:nvPicPr>
      <xdr:blipFill>
        <a:blip r:embed="rId6"/>
        <a:stretch>
          <a:fillRect/>
        </a:stretch>
      </xdr:blipFill>
      <xdr:spPr>
        <a:xfrm>
          <a:off x="8039100" y="1876425"/>
          <a:ext cx="914400" cy="228600"/>
        </a:xfrm>
        <a:prstGeom prst="rect">
          <a:avLst/>
        </a:prstGeom>
        <a:noFill/>
        <a:ln w="9525" cmpd="sng">
          <a:noFill/>
        </a:ln>
      </xdr:spPr>
    </xdr:pic>
    <xdr:clientData/>
  </xdr:twoCellAnchor>
  <xdr:twoCellAnchor>
    <xdr:from>
      <xdr:col>0</xdr:col>
      <xdr:colOff>514350</xdr:colOff>
      <xdr:row>47</xdr:row>
      <xdr:rowOff>28575</xdr:rowOff>
    </xdr:from>
    <xdr:to>
      <xdr:col>12</xdr:col>
      <xdr:colOff>0</xdr:colOff>
      <xdr:row>66</xdr:row>
      <xdr:rowOff>47625</xdr:rowOff>
    </xdr:to>
    <xdr:graphicFrame>
      <xdr:nvGraphicFramePr>
        <xdr:cNvPr id="8" name="Chart 20"/>
        <xdr:cNvGraphicFramePr/>
      </xdr:nvGraphicFramePr>
      <xdr:xfrm>
        <a:off x="514350" y="8763000"/>
        <a:ext cx="8305800" cy="3276600"/>
      </xdr:xfrm>
      <a:graphic>
        <a:graphicData uri="http://schemas.openxmlformats.org/drawingml/2006/chart">
          <c:chart xmlns:c="http://schemas.openxmlformats.org/drawingml/2006/chart" r:id="rId7"/>
        </a:graphicData>
      </a:graphic>
    </xdr:graphicFrame>
    <xdr:clientData/>
  </xdr:twoCellAnchor>
  <xdr:twoCellAnchor editAs="oneCell">
    <xdr:from>
      <xdr:col>5</xdr:col>
      <xdr:colOff>476250</xdr:colOff>
      <xdr:row>66</xdr:row>
      <xdr:rowOff>104775</xdr:rowOff>
    </xdr:from>
    <xdr:to>
      <xdr:col>6</xdr:col>
      <xdr:colOff>485775</xdr:colOff>
      <xdr:row>68</xdr:row>
      <xdr:rowOff>95250</xdr:rowOff>
    </xdr:to>
    <xdr:pic>
      <xdr:nvPicPr>
        <xdr:cNvPr id="9" name="印刷"/>
        <xdr:cNvPicPr preferRelativeResize="1">
          <a:picLocks noChangeAspect="1"/>
        </xdr:cNvPicPr>
      </xdr:nvPicPr>
      <xdr:blipFill>
        <a:blip r:embed="rId8"/>
        <a:stretch>
          <a:fillRect/>
        </a:stretch>
      </xdr:blipFill>
      <xdr:spPr>
        <a:xfrm>
          <a:off x="4105275" y="12096750"/>
          <a:ext cx="12096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L47"/>
  <sheetViews>
    <sheetView tabSelected="1" workbookViewId="0" topLeftCell="A1">
      <selection activeCell="K25" sqref="K25"/>
    </sheetView>
  </sheetViews>
  <sheetFormatPr defaultColWidth="9.00390625" defaultRowHeight="13.5"/>
  <cols>
    <col min="1" max="1" width="19.25390625" style="1" bestFit="1" customWidth="1"/>
    <col min="2" max="2" width="5.50390625" style="1" customWidth="1"/>
    <col min="3" max="3" width="14.75390625" style="1" bestFit="1" customWidth="1"/>
    <col min="4" max="4" width="3.50390625" style="1" customWidth="1"/>
    <col min="5" max="5" width="4.625" style="1" customWidth="1"/>
    <col min="6" max="6" width="15.75390625" style="1" customWidth="1"/>
    <col min="7" max="7" width="18.00390625" style="1" customWidth="1"/>
    <col min="8" max="8" width="12.50390625" style="1" bestFit="1" customWidth="1"/>
    <col min="9" max="9" width="5.75390625" style="1" bestFit="1" customWidth="1"/>
    <col min="10" max="10" width="5.75390625" style="1" customWidth="1"/>
    <col min="11" max="11" width="4.75390625" style="1" customWidth="1"/>
    <col min="12" max="12" width="5.625" style="1" customWidth="1"/>
    <col min="13" max="16384" width="9.00390625" style="1" customWidth="1"/>
  </cols>
  <sheetData>
    <row r="1" ht="13.5"/>
    <row r="2" spans="1:2" ht="13.5">
      <c r="A2" s="1" t="s">
        <v>2</v>
      </c>
      <c r="B2" s="1" t="s">
        <v>3</v>
      </c>
    </row>
    <row r="3" ht="13.5"/>
    <row r="4" spans="6:8" ht="13.5">
      <c r="F4" s="78" t="s">
        <v>37</v>
      </c>
      <c r="G4" s="78"/>
      <c r="H4" s="78"/>
    </row>
    <row r="5" spans="6:8" ht="13.5">
      <c r="F5" s="79" t="s">
        <v>43</v>
      </c>
      <c r="G5" s="79"/>
      <c r="H5" s="79"/>
    </row>
    <row r="6" spans="1:7" ht="13.5">
      <c r="A6" s="43" t="s">
        <v>1</v>
      </c>
      <c r="B6" s="5" t="s">
        <v>57</v>
      </c>
      <c r="C6" s="23" t="s">
        <v>30</v>
      </c>
      <c r="D6" s="5" t="s">
        <v>44</v>
      </c>
      <c r="E6" s="1" t="s">
        <v>15</v>
      </c>
      <c r="F6" s="1" t="s">
        <v>11</v>
      </c>
      <c r="G6" s="1" t="s">
        <v>29</v>
      </c>
    </row>
    <row r="7" spans="2:4" ht="13.5">
      <c r="B7" s="5"/>
      <c r="D7" s="5"/>
    </row>
    <row r="8" spans="5:12" ht="14.25" thickBot="1">
      <c r="E8" s="46" t="s">
        <v>32</v>
      </c>
      <c r="F8" s="33" t="s">
        <v>23</v>
      </c>
      <c r="G8" s="45" t="s">
        <v>22</v>
      </c>
      <c r="H8" s="45" t="s">
        <v>24</v>
      </c>
      <c r="I8" s="77" t="s">
        <v>13</v>
      </c>
      <c r="J8" s="77"/>
      <c r="K8" s="62" t="s">
        <v>41</v>
      </c>
      <c r="L8" s="63"/>
    </row>
    <row r="9" spans="1:12" ht="19.5" customHeight="1" thickBot="1">
      <c r="A9" s="44" t="s">
        <v>48</v>
      </c>
      <c r="C9" s="24"/>
      <c r="D9" s="4"/>
      <c r="E9" s="4"/>
      <c r="F9" s="2" t="s">
        <v>17</v>
      </c>
      <c r="G9" s="14" t="str">
        <f>IF(C9&gt;5000000,"中間申告義務あり","申告義務なし")</f>
        <v>申告義務なし</v>
      </c>
      <c r="H9" s="11">
        <f>$H$21</f>
      </c>
      <c r="I9" s="12">
        <f>$I$21</f>
      </c>
      <c r="J9" s="12">
        <f>$J$21</f>
      </c>
      <c r="K9" s="15" t="s">
        <v>45</v>
      </c>
      <c r="L9" s="2"/>
    </row>
    <row r="10" spans="1:12" ht="19.5" customHeight="1">
      <c r="A10" s="19" t="s">
        <v>26</v>
      </c>
      <c r="C10" s="22" t="s">
        <v>27</v>
      </c>
      <c r="D10" s="4"/>
      <c r="E10" s="4"/>
      <c r="F10" s="2" t="s">
        <v>19</v>
      </c>
      <c r="G10" s="14" t="str">
        <f>IF(C9&gt;600000,"中間申告義務あり","申告義務なし")</f>
        <v>申告義務なし</v>
      </c>
      <c r="H10" s="9">
        <f>$H$24</f>
      </c>
      <c r="I10" s="12">
        <f>$I$24</f>
      </c>
      <c r="J10" s="12">
        <f>$J$24</f>
      </c>
      <c r="K10" s="15" t="s">
        <v>45</v>
      </c>
      <c r="L10" s="2"/>
    </row>
    <row r="11" spans="3:12" ht="19.5" customHeight="1">
      <c r="C11" s="22" t="s">
        <v>2</v>
      </c>
      <c r="D11" s="4"/>
      <c r="E11" s="4"/>
      <c r="F11" s="2" t="s">
        <v>18</v>
      </c>
      <c r="G11" s="14" t="str">
        <f>IF(C9&gt;5000000,"中間申告義務あり","申告義務なし")</f>
        <v>申告義務なし</v>
      </c>
      <c r="H11" s="11">
        <f>$H$27</f>
      </c>
      <c r="I11" s="12">
        <f>$I$27</f>
      </c>
      <c r="J11" s="12">
        <f>$J$27</f>
      </c>
      <c r="K11" s="15" t="s">
        <v>42</v>
      </c>
      <c r="L11" s="2"/>
    </row>
    <row r="12" spans="3:8" ht="13.5">
      <c r="C12" s="4"/>
      <c r="D12" s="4"/>
      <c r="E12" s="4"/>
      <c r="G12" s="4"/>
      <c r="H12" s="4"/>
    </row>
    <row r="13" spans="1:9" ht="14.25" thickBot="1">
      <c r="A13" s="44" t="s">
        <v>38</v>
      </c>
      <c r="B13" s="5" t="s">
        <v>54</v>
      </c>
      <c r="E13" s="46" t="s">
        <v>33</v>
      </c>
      <c r="F13" s="66" t="s">
        <v>31</v>
      </c>
      <c r="G13" s="13" t="s">
        <v>12</v>
      </c>
      <c r="H13" s="72" t="str">
        <f>IF(G14&gt;30000000,"課税事業者","免税事業者")</f>
        <v>免税事業者</v>
      </c>
      <c r="I13" s="73"/>
    </row>
    <row r="14" spans="6:9" ht="14.25" thickBot="1">
      <c r="F14" s="67"/>
      <c r="G14" s="29"/>
      <c r="H14" s="68">
        <f>IF(B13="原則","",IF(G14&gt;200000000,"簡易課税適用不可！","簡易課税適用ＯＫ！"))</f>
      </c>
      <c r="I14" s="69"/>
    </row>
    <row r="15" ht="14.25" thickBot="1"/>
    <row r="16" spans="1:7" ht="18" thickBot="1">
      <c r="A16" s="43" t="s">
        <v>49</v>
      </c>
      <c r="C16" s="24"/>
      <c r="D16" s="1" t="s">
        <v>27</v>
      </c>
      <c r="E16" s="46" t="s">
        <v>34</v>
      </c>
      <c r="F16" s="48" t="s">
        <v>4</v>
      </c>
      <c r="G16" s="58" t="e">
        <f>VLOOKUP(B13,データ!A31:B36,2,)</f>
        <v>#DIV/0!</v>
      </c>
    </row>
    <row r="17" ht="13.5"/>
    <row r="18" spans="1:10" ht="14.25" thickBot="1">
      <c r="A18" s="53" t="s">
        <v>35</v>
      </c>
      <c r="B18" s="33" t="s">
        <v>0</v>
      </c>
      <c r="C18" s="47" t="s">
        <v>39</v>
      </c>
      <c r="D18" s="64" t="s">
        <v>4</v>
      </c>
      <c r="E18" s="65"/>
      <c r="F18" s="45" t="s">
        <v>51</v>
      </c>
      <c r="G18" s="45" t="s">
        <v>52</v>
      </c>
      <c r="H18" s="34" t="s">
        <v>28</v>
      </c>
      <c r="I18" s="64" t="s">
        <v>13</v>
      </c>
      <c r="J18" s="65"/>
    </row>
    <row r="19" spans="2:10" ht="14.25" thickBot="1">
      <c r="B19" s="25">
        <f>IF(B6+1&lt;13,B6+1,1)</f>
        <v>11</v>
      </c>
      <c r="C19" s="28"/>
      <c r="D19" s="70" t="e">
        <f>G16</f>
        <v>#DIV/0!</v>
      </c>
      <c r="E19" s="71"/>
      <c r="F19" s="9" t="e">
        <f>ROUNDDOWN(C19*D19,0)</f>
        <v>#DIV/0!</v>
      </c>
      <c r="G19" s="9" t="e">
        <f>F19</f>
        <v>#DIV/0!</v>
      </c>
      <c r="H19" s="10"/>
      <c r="I19" s="6"/>
      <c r="J19" s="7"/>
    </row>
    <row r="20" spans="2:10" ht="14.25" thickBot="1">
      <c r="B20" s="25">
        <f>IF(B19+1&lt;13,B19+1,B19-11)</f>
        <v>12</v>
      </c>
      <c r="C20" s="28"/>
      <c r="D20" s="26"/>
      <c r="E20" s="8"/>
      <c r="F20" s="9" t="e">
        <f>ROUNDDOWN(C20*D19,0)</f>
        <v>#DIV/0!</v>
      </c>
      <c r="G20" s="9" t="e">
        <f>G19+F20</f>
        <v>#DIV/0!</v>
      </c>
      <c r="H20" s="49">
        <f>IF(C9&gt;5000000,IF((H9-G21)&lt;=0,"前年実績有利","仮決算有利"),"")</f>
      </c>
      <c r="I20" s="6"/>
      <c r="J20" s="7"/>
    </row>
    <row r="21" spans="1:10" ht="14.25" thickBot="1">
      <c r="A21" s="1" t="s">
        <v>2</v>
      </c>
      <c r="B21" s="25">
        <f aca="true" t="shared" si="0" ref="B21:B30">IF(B20+1&lt;13,B20+1,B20-11)</f>
        <v>1</v>
      </c>
      <c r="C21" s="28"/>
      <c r="D21" s="26"/>
      <c r="E21" s="8"/>
      <c r="F21" s="9" t="e">
        <f>ROUNDDOWN(C21*D19,0)</f>
        <v>#DIV/0!</v>
      </c>
      <c r="G21" s="9" t="e">
        <f aca="true" t="shared" si="1" ref="G21:G30">G20+F21</f>
        <v>#DIV/0!</v>
      </c>
      <c r="H21" s="9">
        <f>IF(C9&gt;5000000,C9/12*3,"")</f>
      </c>
      <c r="I21" s="6">
        <f>IF(C9&gt;5000000,IF(B21+2&lt;13,B21+2,B21-10),"")</f>
      </c>
      <c r="J21" s="7">
        <f>IF(C9&gt;5000000,D6,"")</f>
      </c>
    </row>
    <row r="22" spans="2:10" ht="14.25" thickBot="1">
      <c r="B22" s="25">
        <f t="shared" si="0"/>
        <v>2</v>
      </c>
      <c r="C22" s="28"/>
      <c r="D22" s="26"/>
      <c r="E22" s="8"/>
      <c r="F22" s="9" t="e">
        <f>ROUNDDOWN(C22*D19,0)</f>
        <v>#DIV/0!</v>
      </c>
      <c r="G22" s="9" t="e">
        <f t="shared" si="1"/>
        <v>#DIV/0!</v>
      </c>
      <c r="H22" s="10"/>
      <c r="I22" s="6"/>
      <c r="J22" s="7"/>
    </row>
    <row r="23" spans="2:10" ht="14.25" thickBot="1">
      <c r="B23" s="25">
        <f t="shared" si="0"/>
        <v>3</v>
      </c>
      <c r="C23" s="28"/>
      <c r="D23" s="26"/>
      <c r="E23" s="8"/>
      <c r="F23" s="9" t="e">
        <f>ROUNDDOWN(C23*D19,0)</f>
        <v>#DIV/0!</v>
      </c>
      <c r="G23" s="9" t="e">
        <f t="shared" si="1"/>
        <v>#DIV/0!</v>
      </c>
      <c r="H23" s="49">
        <f>IF(C9&gt;600000,IF(C9&gt;5000000,IF((H10-F22-F23-F24)&lt;=0,"前年実績有利","仮決算有利"),IF((H10-G24)&lt;=0,"前年実績有利","仮決算有利")),"")</f>
      </c>
      <c r="I23" s="6"/>
      <c r="J23" s="7"/>
    </row>
    <row r="24" spans="2:10" ht="14.25" thickBot="1">
      <c r="B24" s="25">
        <f t="shared" si="0"/>
        <v>4</v>
      </c>
      <c r="C24" s="28"/>
      <c r="D24" s="26" t="s">
        <v>2</v>
      </c>
      <c r="E24" s="8"/>
      <c r="F24" s="9" t="e">
        <f>ROUNDDOWN(C24*D19,0)</f>
        <v>#DIV/0!</v>
      </c>
      <c r="G24" s="9" t="e">
        <f t="shared" si="1"/>
        <v>#DIV/0!</v>
      </c>
      <c r="H24" s="9">
        <f>IF(C9&gt;600000,IF(C9&gt;5000000,C9/12*3,C9/2),"")</f>
      </c>
      <c r="I24" s="6">
        <f>IF(C9&gt;600000,IF(B24+2&lt;13,B24+2,B24-10),"")</f>
      </c>
      <c r="J24" s="7">
        <f>IF(C9&gt;600000,D6,"")</f>
      </c>
    </row>
    <row r="25" spans="2:10" ht="14.25" thickBot="1">
      <c r="B25" s="25">
        <f t="shared" si="0"/>
        <v>5</v>
      </c>
      <c r="C25" s="28"/>
      <c r="D25" s="26"/>
      <c r="E25" s="8"/>
      <c r="F25" s="9" t="e">
        <f>ROUNDDOWN(C25*D19,0)</f>
        <v>#DIV/0!</v>
      </c>
      <c r="G25" s="9" t="e">
        <f t="shared" si="1"/>
        <v>#DIV/0!</v>
      </c>
      <c r="H25" s="10"/>
      <c r="I25" s="6"/>
      <c r="J25" s="7"/>
    </row>
    <row r="26" spans="2:10" ht="14.25" thickBot="1">
      <c r="B26" s="25">
        <f t="shared" si="0"/>
        <v>6</v>
      </c>
      <c r="C26" s="28"/>
      <c r="D26" s="26"/>
      <c r="E26" s="8"/>
      <c r="F26" s="9" t="e">
        <f>ROUNDDOWN(C26*D19,0)</f>
        <v>#DIV/0!</v>
      </c>
      <c r="G26" s="9" t="e">
        <f t="shared" si="1"/>
        <v>#DIV/0!</v>
      </c>
      <c r="H26" s="49">
        <f>IF(C9&gt;5000000,IF((H11-F25-F26-F27)&lt;=0,"前年実績有利","仮決算有利"),"")</f>
      </c>
      <c r="I26" s="6"/>
      <c r="J26" s="7"/>
    </row>
    <row r="27" spans="2:10" ht="14.25" thickBot="1">
      <c r="B27" s="25">
        <f t="shared" si="0"/>
        <v>7</v>
      </c>
      <c r="C27" s="28"/>
      <c r="D27" s="26"/>
      <c r="E27" s="8"/>
      <c r="F27" s="9" t="e">
        <f>ROUNDDOWN(C27*D19,0)</f>
        <v>#DIV/0!</v>
      </c>
      <c r="G27" s="9" t="e">
        <f t="shared" si="1"/>
        <v>#DIV/0!</v>
      </c>
      <c r="H27" s="9">
        <f>IF(C9&gt;5000000,C9/12*3,"")</f>
      </c>
      <c r="I27" s="6">
        <f>IF(C9&gt;5000000,IF(B27+2&lt;13,B27+2,B27-10),"")</f>
      </c>
      <c r="J27" s="7">
        <f>IF(C9&gt;5000000,D6,"")</f>
      </c>
    </row>
    <row r="28" spans="2:10" ht="14.25" thickBot="1">
      <c r="B28" s="25">
        <f t="shared" si="0"/>
        <v>8</v>
      </c>
      <c r="C28" s="28"/>
      <c r="D28" s="26"/>
      <c r="E28" s="8"/>
      <c r="F28" s="9" t="e">
        <f>ROUNDDOWN(C28*D19,0)</f>
        <v>#DIV/0!</v>
      </c>
      <c r="G28" s="9" t="e">
        <f t="shared" si="1"/>
        <v>#DIV/0!</v>
      </c>
      <c r="H28" s="10"/>
      <c r="I28" s="6"/>
      <c r="J28" s="7"/>
    </row>
    <row r="29" spans="2:10" ht="14.25" thickBot="1">
      <c r="B29" s="25">
        <f t="shared" si="0"/>
        <v>9</v>
      </c>
      <c r="C29" s="28"/>
      <c r="D29" s="26"/>
      <c r="E29" s="8"/>
      <c r="F29" s="9" t="e">
        <f>ROUNDDOWN(C29*D19,0)</f>
        <v>#DIV/0!</v>
      </c>
      <c r="G29" s="36" t="e">
        <f t="shared" si="1"/>
        <v>#DIV/0!</v>
      </c>
      <c r="H29" s="10"/>
      <c r="I29" s="6"/>
      <c r="J29" s="7"/>
    </row>
    <row r="30" spans="2:10" ht="14.25" thickBot="1">
      <c r="B30" s="25">
        <f t="shared" si="0"/>
        <v>10</v>
      </c>
      <c r="C30" s="28"/>
      <c r="D30" s="27"/>
      <c r="E30" s="17"/>
      <c r="F30" s="9" t="e">
        <f>ROUNDDOWN(C30*D19,0)</f>
        <v>#DIV/0!</v>
      </c>
      <c r="G30" s="50" t="e">
        <f t="shared" si="1"/>
        <v>#DIV/0!</v>
      </c>
      <c r="H30" s="35"/>
      <c r="I30" s="6">
        <f>IF(B30+2&lt;13,B30+2,B30-10)</f>
        <v>12</v>
      </c>
      <c r="J30" s="7" t="str">
        <f>D6</f>
        <v>末</v>
      </c>
    </row>
    <row r="31" ht="13.5"/>
    <row r="32" spans="1:12" ht="14.25" thickBot="1">
      <c r="A32" s="53" t="s">
        <v>36</v>
      </c>
      <c r="B32" s="45" t="s">
        <v>14</v>
      </c>
      <c r="C32" s="51" t="s">
        <v>46</v>
      </c>
      <c r="D32" s="64" t="s">
        <v>13</v>
      </c>
      <c r="E32" s="65"/>
      <c r="F32" s="52" t="s">
        <v>53</v>
      </c>
      <c r="G32" s="47" t="s">
        <v>47</v>
      </c>
      <c r="H32" s="74" t="s">
        <v>25</v>
      </c>
      <c r="I32" s="75"/>
      <c r="J32" s="76"/>
      <c r="K32" s="62" t="s">
        <v>50</v>
      </c>
      <c r="L32" s="63"/>
    </row>
    <row r="33" spans="2:12" ht="15" thickBot="1">
      <c r="B33" s="2">
        <f>B21</f>
        <v>1</v>
      </c>
      <c r="C33" s="20" t="e">
        <f>ROUNDDOWN(IF(C9&gt;600000,IF(C9&gt;5000000,IF(K9="前年実績",H9*1/3,G19),IF(K10="前年実績",H10/6,G19)),G19),0)</f>
        <v>#DIV/0!</v>
      </c>
      <c r="D33" s="6" t="s">
        <v>11</v>
      </c>
      <c r="E33" s="7" t="s">
        <v>11</v>
      </c>
      <c r="F33" s="30"/>
      <c r="G33" s="28"/>
      <c r="H33" s="32" t="e">
        <f>G33-C33</f>
        <v>#DIV/0!</v>
      </c>
      <c r="I33" s="56" t="e">
        <f aca="true" t="shared" si="2" ref="I33:I44">IF(H33&lt;=0,"不足","")</f>
        <v>#DIV/0!</v>
      </c>
      <c r="J33" s="55" t="e">
        <f>IF(H33&gt;=1,"安全","")</f>
        <v>#DIV/0!</v>
      </c>
      <c r="K33" s="37"/>
      <c r="L33" s="38"/>
    </row>
    <row r="34" spans="2:12" ht="15" thickBot="1">
      <c r="B34" s="2">
        <f aca="true" t="shared" si="3" ref="B34:B42">B22</f>
        <v>2</v>
      </c>
      <c r="C34" s="20" t="e">
        <f>ROUNDDOWN(IF(C9&gt;600000,IF(C9&gt;5000000,IF(K9="前年実績",H9*2/3,G20),IF(K10="前年実績",H10*2/6,G20)),G20),0)</f>
        <v>#DIV/0!</v>
      </c>
      <c r="D34" s="6" t="s">
        <v>11</v>
      </c>
      <c r="E34" s="7" t="s">
        <v>11</v>
      </c>
      <c r="F34" s="30"/>
      <c r="G34" s="28"/>
      <c r="H34" s="32" t="e">
        <f aca="true" t="shared" si="4" ref="H34:H44">G34-C34</f>
        <v>#DIV/0!</v>
      </c>
      <c r="I34" s="56" t="e">
        <f t="shared" si="2"/>
        <v>#DIV/0!</v>
      </c>
      <c r="J34" s="55" t="e">
        <f aca="true" t="shared" si="5" ref="J34:J44">IF(H34&gt;=1,"安全","")</f>
        <v>#DIV/0!</v>
      </c>
      <c r="K34" s="41"/>
      <c r="L34" s="42"/>
    </row>
    <row r="35" spans="2:12" ht="15" thickBot="1">
      <c r="B35" s="2">
        <f t="shared" si="3"/>
        <v>3</v>
      </c>
      <c r="C35" s="20" t="e">
        <f>ROUNDDOWN(IF(C9&gt;600000,IF(C9&gt;5000000,IF(K9="前年実績",H9,G21),IF(K10="前年実績",H10*3/6,G21)),G21),0)</f>
        <v>#DIV/0!</v>
      </c>
      <c r="D35" s="6">
        <f>I21</f>
      </c>
      <c r="E35" s="7">
        <f>J21</f>
      </c>
      <c r="F35" s="31" t="e">
        <f>ROUNDDOWN(IF(C9&gt;5000000,IF(K9="前年実績",IF(C9&gt;5000000,C9/12*3,""),G21),""),0)</f>
        <v>#VALUE!</v>
      </c>
      <c r="G35" s="28"/>
      <c r="H35" s="32" t="e">
        <f t="shared" si="4"/>
        <v>#DIV/0!</v>
      </c>
      <c r="I35" s="56" t="e">
        <f t="shared" si="2"/>
        <v>#DIV/0!</v>
      </c>
      <c r="J35" s="55" t="e">
        <f t="shared" si="5"/>
        <v>#DIV/0!</v>
      </c>
      <c r="K35" s="60">
        <v>1750000</v>
      </c>
      <c r="L35" s="61"/>
    </row>
    <row r="36" spans="2:12" ht="15" thickBot="1">
      <c r="B36" s="2">
        <f t="shared" si="3"/>
        <v>4</v>
      </c>
      <c r="C36" s="21" t="e">
        <f>ROUNDDOWN(IF(C9&gt;600000,IF(C9&gt;5000000,IF(K10="前年実績",H10/3,F22),IF(K10="前年実績",H10*4/6,G22)),G22),0)</f>
        <v>#DIV/0!</v>
      </c>
      <c r="D36" s="6" t="s">
        <v>11</v>
      </c>
      <c r="E36" s="7" t="s">
        <v>11</v>
      </c>
      <c r="F36" s="30"/>
      <c r="G36" s="28"/>
      <c r="H36" s="32" t="e">
        <f t="shared" si="4"/>
        <v>#DIV/0!</v>
      </c>
      <c r="I36" s="56" t="e">
        <f t="shared" si="2"/>
        <v>#DIV/0!</v>
      </c>
      <c r="J36" s="55" t="e">
        <f t="shared" si="5"/>
        <v>#DIV/0!</v>
      </c>
      <c r="K36" s="41"/>
      <c r="L36" s="42"/>
    </row>
    <row r="37" spans="1:12" ht="15" thickBot="1">
      <c r="A37" s="1" t="s">
        <v>29</v>
      </c>
      <c r="B37" s="2">
        <f t="shared" si="3"/>
        <v>5</v>
      </c>
      <c r="C37" s="21" t="e">
        <f>ROUNDDOWN(IF(C9&gt;600000,IF(C9&gt;5000000,IF(K10="前年実績",H10*2/3,F22+F23),IF(K10="前年実績",H10*5/6,G23)),G23),0)</f>
        <v>#DIV/0!</v>
      </c>
      <c r="D37" s="6" t="s">
        <v>11</v>
      </c>
      <c r="E37" s="7" t="s">
        <v>11</v>
      </c>
      <c r="F37" s="30"/>
      <c r="G37" s="28"/>
      <c r="H37" s="32" t="e">
        <f t="shared" si="4"/>
        <v>#DIV/0!</v>
      </c>
      <c r="I37" s="56" t="e">
        <f t="shared" si="2"/>
        <v>#DIV/0!</v>
      </c>
      <c r="J37" s="55" t="e">
        <f t="shared" si="5"/>
        <v>#DIV/0!</v>
      </c>
      <c r="K37" s="41"/>
      <c r="L37" s="42"/>
    </row>
    <row r="38" spans="2:12" ht="15" thickBot="1">
      <c r="B38" s="2">
        <f t="shared" si="3"/>
        <v>6</v>
      </c>
      <c r="C38" s="21" t="e">
        <f>ROUNDDOWN(IF(C9&gt;600000,IF(C9&gt;5000000,IF(K10="前年実績",H10,F22+F23+F24),IF(K10="前年実績",H10,G24)),G24),0)</f>
        <v>#DIV/0!</v>
      </c>
      <c r="D38" s="6">
        <f>I24</f>
      </c>
      <c r="E38" s="7">
        <f>J24</f>
      </c>
      <c r="F38" s="31" t="e">
        <f>ROUNDDOWN(IF(C9&gt;600000,IF(C9&gt;5000000,IF(K10="前年実績",C9*3/12,F22+F23+F24),IF(K10="前年実績",C9*6/12,G24)),""),0)</f>
        <v>#VALUE!</v>
      </c>
      <c r="G38" s="28"/>
      <c r="H38" s="32" t="e">
        <f t="shared" si="4"/>
        <v>#DIV/0!</v>
      </c>
      <c r="I38" s="56" t="e">
        <f t="shared" si="2"/>
        <v>#DIV/0!</v>
      </c>
      <c r="J38" s="55" t="e">
        <f t="shared" si="5"/>
        <v>#DIV/0!</v>
      </c>
      <c r="K38" s="60">
        <v>1750000</v>
      </c>
      <c r="L38" s="61"/>
    </row>
    <row r="39" spans="2:12" ht="15" thickBot="1">
      <c r="B39" s="2">
        <f t="shared" si="3"/>
        <v>7</v>
      </c>
      <c r="C39" s="21" t="e">
        <f>ROUNDDOWN(IF(C9&gt;600000,IF(C9&gt;5000000,IF(K11="前年実績",H11/3,F25),G25-K38),G25),0)</f>
        <v>#DIV/0!</v>
      </c>
      <c r="D39" s="6" t="s">
        <v>11</v>
      </c>
      <c r="E39" s="7" t="s">
        <v>11</v>
      </c>
      <c r="F39" s="30"/>
      <c r="G39" s="28"/>
      <c r="H39" s="32" t="e">
        <f t="shared" si="4"/>
        <v>#DIV/0!</v>
      </c>
      <c r="I39" s="56" t="e">
        <f t="shared" si="2"/>
        <v>#DIV/0!</v>
      </c>
      <c r="J39" s="55" t="e">
        <f t="shared" si="5"/>
        <v>#DIV/0!</v>
      </c>
      <c r="K39" s="41"/>
      <c r="L39" s="42"/>
    </row>
    <row r="40" spans="2:12" ht="15" thickBot="1">
      <c r="B40" s="2">
        <f t="shared" si="3"/>
        <v>8</v>
      </c>
      <c r="C40" s="21" t="e">
        <f>ROUNDDOWN(IF(C9&gt;600000,IF(C9&gt;5000000,IF(K11="前年実績",H11*2/3,F25+F26),G26-K38),G26),0)</f>
        <v>#DIV/0!</v>
      </c>
      <c r="D40" s="6" t="s">
        <v>11</v>
      </c>
      <c r="E40" s="7" t="s">
        <v>11</v>
      </c>
      <c r="F40" s="30"/>
      <c r="G40" s="28"/>
      <c r="H40" s="32" t="e">
        <f t="shared" si="4"/>
        <v>#DIV/0!</v>
      </c>
      <c r="I40" s="56" t="e">
        <f t="shared" si="2"/>
        <v>#DIV/0!</v>
      </c>
      <c r="J40" s="55" t="e">
        <f t="shared" si="5"/>
        <v>#DIV/0!</v>
      </c>
      <c r="K40" s="41"/>
      <c r="L40" s="42"/>
    </row>
    <row r="41" spans="2:12" ht="15" thickBot="1">
      <c r="B41" s="2">
        <f t="shared" si="3"/>
        <v>9</v>
      </c>
      <c r="C41" s="21" t="e">
        <f>ROUNDDOWN(IF(C9&gt;600000,IF(C9&gt;5000000,IF(K11="前年実績",H11,F25+F26+F27),G27-K38),G27),0)</f>
        <v>#DIV/0!</v>
      </c>
      <c r="D41" s="6">
        <f>I27</f>
      </c>
      <c r="E41" s="7">
        <f>J27</f>
      </c>
      <c r="F41" s="31" t="e">
        <f>ROUNDDOWN(IF(C9&gt;5000000,IF(K11="前年実績",IF(C9&gt;5000000,C9/12*3,""),F25+F26+F27),""),0)</f>
        <v>#VALUE!</v>
      </c>
      <c r="G41" s="28"/>
      <c r="H41" s="32" t="e">
        <f t="shared" si="4"/>
        <v>#DIV/0!</v>
      </c>
      <c r="I41" s="56" t="e">
        <f t="shared" si="2"/>
        <v>#DIV/0!</v>
      </c>
      <c r="J41" s="55" t="e">
        <f t="shared" si="5"/>
        <v>#DIV/0!</v>
      </c>
      <c r="K41" s="60">
        <v>1700000</v>
      </c>
      <c r="L41" s="61"/>
    </row>
    <row r="42" spans="2:12" ht="15" thickBot="1">
      <c r="B42" s="2">
        <f t="shared" si="3"/>
        <v>10</v>
      </c>
      <c r="C42" s="21" t="e">
        <f>ROUNDDOWN(IF(C9&gt;600000,IF(C9&gt;5000000,G28-K35-K38-K41,G28-K38),G28),0)</f>
        <v>#DIV/0!</v>
      </c>
      <c r="D42" s="6" t="s">
        <v>11</v>
      </c>
      <c r="E42" s="7" t="s">
        <v>11</v>
      </c>
      <c r="F42" s="30"/>
      <c r="G42" s="28"/>
      <c r="H42" s="32" t="e">
        <f t="shared" si="4"/>
        <v>#DIV/0!</v>
      </c>
      <c r="I42" s="56" t="e">
        <f t="shared" si="2"/>
        <v>#DIV/0!</v>
      </c>
      <c r="J42" s="55" t="e">
        <f t="shared" si="5"/>
        <v>#DIV/0!</v>
      </c>
      <c r="K42" s="41"/>
      <c r="L42" s="42"/>
    </row>
    <row r="43" spans="2:12" ht="15" thickBot="1">
      <c r="B43" s="2">
        <f>B19</f>
        <v>11</v>
      </c>
      <c r="C43" s="21" t="e">
        <f>ROUNDDOWN(IF(C9&gt;600000,IF(C9&gt;5000000,G29-K35-K38-K41,G29-K38),G29),0)</f>
        <v>#DIV/0!</v>
      </c>
      <c r="D43" s="6" t="s">
        <v>11</v>
      </c>
      <c r="E43" s="7" t="s">
        <v>11</v>
      </c>
      <c r="F43" s="30"/>
      <c r="G43" s="28"/>
      <c r="H43" s="32" t="e">
        <f t="shared" si="4"/>
        <v>#DIV/0!</v>
      </c>
      <c r="I43" s="56" t="e">
        <f t="shared" si="2"/>
        <v>#DIV/0!</v>
      </c>
      <c r="J43" s="55" t="e">
        <f t="shared" si="5"/>
        <v>#DIV/0!</v>
      </c>
      <c r="K43" s="41"/>
      <c r="L43" s="42"/>
    </row>
    <row r="44" spans="2:12" ht="14.25">
      <c r="B44" s="2">
        <f>B20</f>
        <v>12</v>
      </c>
      <c r="C44" s="21" t="e">
        <f>ROUNDDOWN(IF(C9&gt;600000,IF(C9&gt;5000000,G30-K35-K38-K41,G30-K38),G30),0)</f>
        <v>#DIV/0!</v>
      </c>
      <c r="D44" s="6">
        <f>I30</f>
        <v>12</v>
      </c>
      <c r="E44" s="7" t="str">
        <f>J30</f>
        <v>末</v>
      </c>
      <c r="F44" s="30"/>
      <c r="G44" s="28"/>
      <c r="H44" s="32" t="e">
        <f t="shared" si="4"/>
        <v>#DIV/0!</v>
      </c>
      <c r="I44" s="56" t="e">
        <f t="shared" si="2"/>
        <v>#DIV/0!</v>
      </c>
      <c r="J44" s="55" t="e">
        <f t="shared" si="5"/>
        <v>#DIV/0!</v>
      </c>
      <c r="K44" s="39"/>
      <c r="L44" s="40"/>
    </row>
    <row r="45" ht="13.5">
      <c r="C45" s="57" t="s">
        <v>55</v>
      </c>
    </row>
    <row r="46" spans="3:12" ht="13.5">
      <c r="C46" s="59" t="s">
        <v>56</v>
      </c>
      <c r="D46" s="59"/>
      <c r="E46" s="59"/>
      <c r="F46" s="59"/>
      <c r="G46" s="59"/>
      <c r="H46" s="59"/>
      <c r="I46" s="59"/>
      <c r="J46" s="59"/>
      <c r="K46" s="59"/>
      <c r="L46" s="59"/>
    </row>
    <row r="47" ht="13.5">
      <c r="A47" s="53" t="s">
        <v>40</v>
      </c>
    </row>
    <row r="68" ht="13.5"/>
  </sheetData>
  <mergeCells count="17">
    <mergeCell ref="I8:J8"/>
    <mergeCell ref="K8:L8"/>
    <mergeCell ref="F4:H4"/>
    <mergeCell ref="F5:H5"/>
    <mergeCell ref="K32:L32"/>
    <mergeCell ref="D18:E18"/>
    <mergeCell ref="D32:E32"/>
    <mergeCell ref="F13:F14"/>
    <mergeCell ref="H14:I14"/>
    <mergeCell ref="I18:J18"/>
    <mergeCell ref="D19:E19"/>
    <mergeCell ref="H13:I13"/>
    <mergeCell ref="H32:J32"/>
    <mergeCell ref="C46:L46"/>
    <mergeCell ref="K35:L35"/>
    <mergeCell ref="K38:L38"/>
    <mergeCell ref="K41:L41"/>
  </mergeCells>
  <printOptions/>
  <pageMargins left="0.47" right="0.36" top="1" bottom="1" header="0.512" footer="0.512"/>
  <pageSetup fitToHeight="0" fitToWidth="1" horizontalDpi="600" verticalDpi="600" orientation="portrait" paperSize="9" scale="7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F36"/>
  <sheetViews>
    <sheetView workbookViewId="0" topLeftCell="A13">
      <selection activeCell="B28" sqref="B28"/>
    </sheetView>
  </sheetViews>
  <sheetFormatPr defaultColWidth="9.00390625" defaultRowHeight="13.5"/>
  <cols>
    <col min="1" max="1" width="11.00390625" style="0" bestFit="1" customWidth="1"/>
    <col min="4" max="5" width="11.00390625" style="3" bestFit="1" customWidth="1"/>
  </cols>
  <sheetData>
    <row r="1" spans="1:6" ht="13.5">
      <c r="A1">
        <v>1</v>
      </c>
      <c r="B1">
        <v>1</v>
      </c>
      <c r="D1" s="3" t="str">
        <f>'納税カレンダー'!C32</f>
        <v>要積立額（円）</v>
      </c>
      <c r="E1" s="3" t="str">
        <f>'納税カレンダー'!G32</f>
        <v>積立額（円）</v>
      </c>
      <c r="F1" s="16" t="s">
        <v>20</v>
      </c>
    </row>
    <row r="2" spans="1:6" ht="13.5">
      <c r="A2">
        <v>2</v>
      </c>
      <c r="B2">
        <v>2</v>
      </c>
      <c r="C2">
        <f>'納税カレンダー'!B33</f>
        <v>1</v>
      </c>
      <c r="D2" s="3" t="e">
        <f>'納税カレンダー'!C33</f>
        <v>#DIV/0!</v>
      </c>
      <c r="E2" s="3">
        <f>'納税カレンダー'!G33</f>
        <v>0</v>
      </c>
      <c r="F2" s="16" t="s">
        <v>21</v>
      </c>
    </row>
    <row r="3" spans="1:5" ht="13.5">
      <c r="A3">
        <v>3</v>
      </c>
      <c r="B3">
        <v>3</v>
      </c>
      <c r="C3">
        <f>'納税カレンダー'!B34</f>
        <v>2</v>
      </c>
      <c r="D3" s="3" t="e">
        <f>'納税カレンダー'!C34</f>
        <v>#DIV/0!</v>
      </c>
      <c r="E3" s="3">
        <f>'納税カレンダー'!G34</f>
        <v>0</v>
      </c>
    </row>
    <row r="4" spans="1:5" ht="13.5">
      <c r="A4">
        <v>4</v>
      </c>
      <c r="B4">
        <v>4</v>
      </c>
      <c r="C4">
        <f>'納税カレンダー'!B35</f>
        <v>3</v>
      </c>
      <c r="D4" s="3" t="e">
        <f>'納税カレンダー'!C35</f>
        <v>#DIV/0!</v>
      </c>
      <c r="E4" s="3">
        <f>'納税カレンダー'!G35</f>
        <v>0</v>
      </c>
    </row>
    <row r="5" spans="1:5" ht="13.5">
      <c r="A5">
        <v>5</v>
      </c>
      <c r="B5">
        <v>5</v>
      </c>
      <c r="C5">
        <f>'納税カレンダー'!B36</f>
        <v>4</v>
      </c>
      <c r="D5" s="3" t="e">
        <f>'納税カレンダー'!C36</f>
        <v>#DIV/0!</v>
      </c>
      <c r="E5" s="3">
        <f>'納税カレンダー'!G36</f>
        <v>0</v>
      </c>
    </row>
    <row r="6" spans="1:5" ht="13.5">
      <c r="A6">
        <v>6</v>
      </c>
      <c r="B6">
        <v>6</v>
      </c>
      <c r="C6">
        <f>'納税カレンダー'!B37</f>
        <v>5</v>
      </c>
      <c r="D6" s="3" t="e">
        <f>'納税カレンダー'!C37</f>
        <v>#DIV/0!</v>
      </c>
      <c r="E6" s="3">
        <f>'納税カレンダー'!G37</f>
        <v>0</v>
      </c>
    </row>
    <row r="7" spans="1:5" ht="13.5">
      <c r="A7">
        <v>7</v>
      </c>
      <c r="B7">
        <v>7</v>
      </c>
      <c r="C7">
        <f>'納税カレンダー'!B38</f>
        <v>6</v>
      </c>
      <c r="D7" s="3" t="e">
        <f>'納税カレンダー'!C38</f>
        <v>#DIV/0!</v>
      </c>
      <c r="E7" s="3">
        <f>'納税カレンダー'!G38</f>
        <v>0</v>
      </c>
    </row>
    <row r="8" spans="1:5" ht="13.5">
      <c r="A8">
        <v>8</v>
      </c>
      <c r="B8">
        <v>8</v>
      </c>
      <c r="C8">
        <f>'納税カレンダー'!B39</f>
        <v>7</v>
      </c>
      <c r="D8" s="3" t="e">
        <f>'納税カレンダー'!C39</f>
        <v>#DIV/0!</v>
      </c>
      <c r="E8" s="3">
        <f>'納税カレンダー'!G39</f>
        <v>0</v>
      </c>
    </row>
    <row r="9" spans="1:5" ht="13.5">
      <c r="A9">
        <v>9</v>
      </c>
      <c r="B9">
        <v>9</v>
      </c>
      <c r="C9">
        <f>'納税カレンダー'!B40</f>
        <v>8</v>
      </c>
      <c r="D9" s="3" t="e">
        <f>'納税カレンダー'!C40</f>
        <v>#DIV/0!</v>
      </c>
      <c r="E9" s="3">
        <f>'納税カレンダー'!G40</f>
        <v>0</v>
      </c>
    </row>
    <row r="10" spans="1:5" ht="13.5">
      <c r="A10">
        <v>10</v>
      </c>
      <c r="B10">
        <v>10</v>
      </c>
      <c r="C10">
        <f>'納税カレンダー'!B41</f>
        <v>9</v>
      </c>
      <c r="D10" s="3" t="e">
        <f>'納税カレンダー'!C41</f>
        <v>#DIV/0!</v>
      </c>
      <c r="E10" s="3">
        <f>'納税カレンダー'!G41</f>
        <v>0</v>
      </c>
    </row>
    <row r="11" spans="1:5" ht="13.5">
      <c r="A11">
        <v>11</v>
      </c>
      <c r="B11">
        <v>11</v>
      </c>
      <c r="C11">
        <f>'納税カレンダー'!B42</f>
        <v>10</v>
      </c>
      <c r="D11" s="3" t="e">
        <f>'納税カレンダー'!C42</f>
        <v>#DIV/0!</v>
      </c>
      <c r="E11" s="3">
        <f>'納税カレンダー'!G42</f>
        <v>0</v>
      </c>
    </row>
    <row r="12" spans="1:5" ht="13.5">
      <c r="A12">
        <v>12</v>
      </c>
      <c r="B12">
        <v>12</v>
      </c>
      <c r="C12">
        <f>'納税カレンダー'!B43</f>
        <v>11</v>
      </c>
      <c r="D12" s="3" t="e">
        <f>'納税カレンダー'!C43</f>
        <v>#DIV/0!</v>
      </c>
      <c r="E12" s="3">
        <f>'納税カレンダー'!G43</f>
        <v>0</v>
      </c>
    </row>
    <row r="13" spans="2:5" ht="13.5">
      <c r="B13">
        <v>13</v>
      </c>
      <c r="C13">
        <f>'納税カレンダー'!B44</f>
        <v>12</v>
      </c>
      <c r="D13" s="3" t="e">
        <f>'納税カレンダー'!C44</f>
        <v>#DIV/0!</v>
      </c>
      <c r="E13" s="3">
        <f>'納税カレンダー'!G44</f>
        <v>0</v>
      </c>
    </row>
    <row r="14" ht="13.5">
      <c r="B14">
        <v>14</v>
      </c>
    </row>
    <row r="15" ht="13.5">
      <c r="B15">
        <v>15</v>
      </c>
    </row>
    <row r="16" ht="13.5">
      <c r="B16">
        <v>16</v>
      </c>
    </row>
    <row r="17" ht="13.5">
      <c r="B17">
        <v>17</v>
      </c>
    </row>
    <row r="18" ht="13.5">
      <c r="B18">
        <v>18</v>
      </c>
    </row>
    <row r="19" ht="13.5">
      <c r="B19">
        <v>19</v>
      </c>
    </row>
    <row r="20" ht="13.5">
      <c r="B20">
        <v>20</v>
      </c>
    </row>
    <row r="21" ht="13.5">
      <c r="B21">
        <v>21</v>
      </c>
    </row>
    <row r="22" ht="13.5">
      <c r="B22">
        <v>22</v>
      </c>
    </row>
    <row r="23" ht="13.5">
      <c r="B23">
        <v>23</v>
      </c>
    </row>
    <row r="24" ht="13.5">
      <c r="B24">
        <v>24</v>
      </c>
    </row>
    <row r="25" ht="13.5">
      <c r="B25">
        <v>25</v>
      </c>
    </row>
    <row r="26" ht="13.5">
      <c r="B26">
        <v>26</v>
      </c>
    </row>
    <row r="27" ht="13.5">
      <c r="B27">
        <v>27</v>
      </c>
    </row>
    <row r="28" ht="13.5">
      <c r="B28" s="54" t="s">
        <v>16</v>
      </c>
    </row>
    <row r="31" spans="1:2" ht="13.5">
      <c r="A31" t="s">
        <v>5</v>
      </c>
      <c r="B31" s="18" t="e">
        <f>'納税カレンダー'!C9/'納税カレンダー'!C16</f>
        <v>#DIV/0!</v>
      </c>
    </row>
    <row r="32" spans="1:2" ht="13.5">
      <c r="A32" t="s">
        <v>6</v>
      </c>
      <c r="B32" s="18">
        <v>0.005</v>
      </c>
    </row>
    <row r="33" spans="1:2" ht="13.5">
      <c r="A33" t="s">
        <v>7</v>
      </c>
      <c r="B33" s="18">
        <v>0.01</v>
      </c>
    </row>
    <row r="34" spans="1:2" ht="13.5">
      <c r="A34" t="s">
        <v>8</v>
      </c>
      <c r="B34" s="18">
        <v>0.015</v>
      </c>
    </row>
    <row r="35" spans="1:2" ht="13.5">
      <c r="A35" t="s">
        <v>9</v>
      </c>
      <c r="B35" s="18">
        <v>0.02</v>
      </c>
    </row>
    <row r="36" spans="1:2" ht="13.5">
      <c r="A36" t="s">
        <v>10</v>
      </c>
      <c r="B36" s="18">
        <v>0.025</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2002-10-28T08:40:24Z</cp:lastPrinted>
  <dcterms:created xsi:type="dcterms:W3CDTF">2002-05-03T04:10:20Z</dcterms:created>
  <dcterms:modified xsi:type="dcterms:W3CDTF">2003-02-18T05:08:03Z</dcterms:modified>
  <cp:category/>
  <cp:version/>
  <cp:contentType/>
  <cp:contentStatus/>
</cp:coreProperties>
</file>